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685" windowHeight="101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<sst xmlns="http://schemas.openxmlformats.org/spreadsheetml/2006/main" count="117" uniqueCount="66">
  <si>
    <t>Values (Enter)</t>
  </si>
  <si>
    <t>Total Ratio</t>
  </si>
  <si>
    <t>Speed at Max Power</t>
  </si>
  <si>
    <t>Primary Drive Ratio</t>
  </si>
  <si>
    <t>(KPH)</t>
  </si>
  <si>
    <t>1st Gear Ratio</t>
  </si>
  <si>
    <t>2nd Gear Ratio</t>
  </si>
  <si>
    <t>3rd Gear Ratio</t>
  </si>
  <si>
    <t>4th Gear Ratio</t>
  </si>
  <si>
    <t>5th Gear Ratio</t>
  </si>
  <si>
    <t>Front Sprocket (Teeth)</t>
  </si>
  <si>
    <t>Rear Sprocket (Teeth)</t>
  </si>
  <si>
    <t>Wheel Rim Size (Inches)</t>
  </si>
  <si>
    <t>Tyre Width (MM)</t>
  </si>
  <si>
    <t>Gear</t>
  </si>
  <si>
    <t>(MPH)</t>
  </si>
  <si>
    <t>Tyre Depth (%)</t>
  </si>
  <si>
    <t>Engine Minimum RPM</t>
  </si>
  <si>
    <t>Engine Maximum RPM</t>
  </si>
  <si>
    <t>Maximum Power RPM</t>
  </si>
  <si>
    <t>Min. Speed</t>
  </si>
  <si>
    <t>Max. Speed</t>
  </si>
  <si>
    <t>Chain pitch</t>
  </si>
  <si>
    <t>Length</t>
  </si>
  <si>
    <t>Chain</t>
  </si>
  <si>
    <t>Number</t>
  </si>
  <si>
    <t>of links</t>
  </si>
  <si>
    <t xml:space="preserve">1st </t>
  </si>
  <si>
    <t>2nd</t>
  </si>
  <si>
    <t>3rd</t>
  </si>
  <si>
    <t>4th</t>
  </si>
  <si>
    <t>5th</t>
  </si>
  <si>
    <t>Countershaft to rear axle dist.</t>
  </si>
  <si>
    <t>Motorcycle Gearing Worksheet</t>
  </si>
  <si>
    <t>Minimum Speed</t>
  </si>
  <si>
    <t>Maximum Speed</t>
  </si>
  <si>
    <t>Change Down Speed</t>
  </si>
  <si>
    <t>Change Up Speed</t>
  </si>
  <si>
    <t>Speed Range</t>
  </si>
  <si>
    <t>RPM Drop at Change Up</t>
  </si>
  <si>
    <t>% RPM Drop at Change Up</t>
  </si>
  <si>
    <t>(RPM)</t>
  </si>
  <si>
    <t>(% RPM)</t>
  </si>
  <si>
    <t>N/A</t>
  </si>
  <si>
    <t>6th Gear Ratio</t>
  </si>
  <si>
    <t>1st Gear</t>
  </si>
  <si>
    <t>2nd Gear</t>
  </si>
  <si>
    <t>3rd Gear</t>
  </si>
  <si>
    <t>Change Down RPM</t>
  </si>
  <si>
    <t>4th Gear</t>
  </si>
  <si>
    <t>Change Up RPM</t>
  </si>
  <si>
    <t>5th Gear</t>
  </si>
  <si>
    <t>6th Gear</t>
  </si>
  <si>
    <t>(Enter ALL figures in the Pink column from the owners handbook. Example tyre size shown above is 190/50-17.  [p_kind@hotmail.com 3/00])</t>
  </si>
  <si>
    <t>Shortest possible</t>
  </si>
  <si>
    <t>Longest possible</t>
  </si>
  <si>
    <t>Approx.</t>
  </si>
  <si>
    <t>Chain size</t>
  </si>
  <si>
    <t>Chain pitch mm</t>
  </si>
  <si>
    <t>Chain pitch inch</t>
  </si>
  <si>
    <t>the chain length will be returned in the same units.</t>
  </si>
  <si>
    <t xml:space="preserve">Chain pitch and countershaft to rear axle distance can be in mm or inches, </t>
  </si>
  <si>
    <t xml:space="preserve">NB. Chains always have an even number of links, bear this in mind when </t>
  </si>
  <si>
    <t>looking at the 'Approx. Number of links' figures. If necessary, adjust the</t>
  </si>
  <si>
    <r>
      <t xml:space="preserve">Ü </t>
    </r>
    <r>
      <rPr>
        <sz val="12"/>
        <rFont val="Arial"/>
        <family val="2"/>
      </rPr>
      <t>Enter known values in the pink column. The yellow and blue values are calculated from the pink ones.</t>
    </r>
  </si>
  <si>
    <t>Countershaft to rear axle dist.' figure until you're happy with the number of links.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</si>
</sst>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&quot;£ &quot;#,##0;\-&quot;£ &quot;#,##0"/>
    <numFmt numFmtId="175" formatCode="&quot;£ &quot;#,##0;[Red]\-&quot;£ &quot;#,##0"/>
    <numFmt numFmtId="176" formatCode="&quot;£ &quot;#,##0.00;\-&quot;£ &quot;#,##0.00"/>
    <numFmt numFmtId="177" formatCode="&quot;£ &quot;#,##0.00;[Red]\-&quot;£ &quot;#,##0.00"/>
    <numFmt numFmtId="178" formatCode="_-&quot;£ &quot;* #,##0_-;\-&quot;£ &quot;* #,##0_-;_-&quot;£ &quot;* &quot;-&quot;_-;_-@_-"/>
    <numFmt numFmtId="179" formatCode="_-&quot;£ &quot;* #,##0.00_-;\-&quot;£ &quot;* #,##0.00_-;_-&quot;£ &quot;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yyyy"/>
    <numFmt numFmtId="187" formatCode="0.0%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9.75"/>
      <color indexed="8"/>
      <name val="Arial"/>
      <family val="2"/>
    </font>
    <font>
      <sz val="7.5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/>
    </xf>
    <xf numFmtId="172" fontId="0" fillId="35" borderId="12" xfId="0" applyNumberFormat="1" applyFill="1" applyBorder="1" applyAlignment="1" applyProtection="1">
      <alignment/>
      <protection locked="0"/>
    </xf>
    <xf numFmtId="172" fontId="0" fillId="33" borderId="0" xfId="0" applyNumberFormat="1" applyFill="1" applyAlignment="1">
      <alignment/>
    </xf>
    <xf numFmtId="1" fontId="1" fillId="33" borderId="12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172" fontId="0" fillId="35" borderId="13" xfId="0" applyNumberFormat="1" applyFill="1" applyBorder="1" applyAlignment="1" applyProtection="1">
      <alignment/>
      <protection locked="0"/>
    </xf>
    <xf numFmtId="172" fontId="0" fillId="36" borderId="14" xfId="0" applyNumberFormat="1" applyFill="1" applyBorder="1" applyAlignment="1">
      <alignment/>
    </xf>
    <xf numFmtId="1" fontId="0" fillId="37" borderId="14" xfId="0" applyNumberFormat="1" applyFill="1" applyBorder="1" applyAlignment="1" applyProtection="1">
      <alignment horizontal="right"/>
      <protection hidden="1"/>
    </xf>
    <xf numFmtId="1" fontId="0" fillId="37" borderId="14" xfId="0" applyNumberFormat="1" applyFill="1" applyBorder="1" applyAlignment="1" applyProtection="1">
      <alignment/>
      <protection hidden="1"/>
    </xf>
    <xf numFmtId="172" fontId="0" fillId="36" borderId="13" xfId="0" applyNumberFormat="1" applyFill="1" applyBorder="1" applyAlignment="1">
      <alignment/>
    </xf>
    <xf numFmtId="1" fontId="0" fillId="37" borderId="13" xfId="0" applyNumberFormat="1" applyFill="1" applyBorder="1" applyAlignment="1" applyProtection="1">
      <alignment/>
      <protection hidden="1"/>
    </xf>
    <xf numFmtId="1" fontId="0" fillId="37" borderId="12" xfId="0" applyNumberFormat="1" applyFill="1" applyBorder="1" applyAlignment="1" applyProtection="1">
      <alignment/>
      <protection hidden="1"/>
    </xf>
    <xf numFmtId="0" fontId="1" fillId="34" borderId="14" xfId="0" applyFont="1" applyFill="1" applyBorder="1" applyAlignment="1">
      <alignment/>
    </xf>
    <xf numFmtId="1" fontId="0" fillId="35" borderId="14" xfId="0" applyNumberFormat="1" applyFill="1" applyBorder="1" applyAlignment="1" applyProtection="1">
      <alignment/>
      <protection locked="0"/>
    </xf>
    <xf numFmtId="172" fontId="0" fillId="36" borderId="11" xfId="0" applyNumberFormat="1" applyFill="1" applyBorder="1" applyAlignment="1">
      <alignment/>
    </xf>
    <xf numFmtId="1" fontId="0" fillId="35" borderId="12" xfId="0" applyNumberFormat="1" applyFill="1" applyBorder="1" applyAlignment="1" applyProtection="1">
      <alignment/>
      <protection locked="0"/>
    </xf>
    <xf numFmtId="1" fontId="0" fillId="35" borderId="13" xfId="0" applyNumberFormat="1" applyFill="1" applyBorder="1" applyAlignment="1" applyProtection="1">
      <alignment/>
      <protection locked="0"/>
    </xf>
    <xf numFmtId="172" fontId="1" fillId="33" borderId="11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" fontId="0" fillId="35" borderId="15" xfId="0" applyNumberFormat="1" applyFill="1" applyBorder="1" applyAlignment="1" applyProtection="1">
      <alignment/>
      <protection locked="0"/>
    </xf>
    <xf numFmtId="1" fontId="0" fillId="37" borderId="16" xfId="0" applyNumberFormat="1" applyFill="1" applyBorder="1" applyAlignment="1" applyProtection="1">
      <alignment horizontal="right"/>
      <protection hidden="1"/>
    </xf>
    <xf numFmtId="3" fontId="0" fillId="35" borderId="17" xfId="0" applyNumberFormat="1" applyFill="1" applyBorder="1" applyAlignment="1" applyProtection="1">
      <alignment/>
      <protection locked="0"/>
    </xf>
    <xf numFmtId="1" fontId="0" fillId="37" borderId="18" xfId="0" applyNumberFormat="1" applyFill="1" applyBorder="1" applyAlignment="1" applyProtection="1">
      <alignment/>
      <protection hidden="1"/>
    </xf>
    <xf numFmtId="3" fontId="0" fillId="35" borderId="15" xfId="0" applyNumberFormat="1" applyFill="1" applyBorder="1" applyAlignment="1" applyProtection="1">
      <alignment/>
      <protection locked="0"/>
    </xf>
    <xf numFmtId="1" fontId="0" fillId="37" borderId="19" xfId="0" applyNumberForma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 applyProtection="1">
      <alignment/>
      <protection hidden="1"/>
    </xf>
    <xf numFmtId="49" fontId="0" fillId="0" borderId="0" xfId="0" applyNumberFormat="1" applyAlignment="1">
      <alignment wrapText="1"/>
    </xf>
    <xf numFmtId="173" fontId="0" fillId="0" borderId="0" xfId="0" applyNumberFormat="1" applyAlignment="1">
      <alignment wrapText="1"/>
    </xf>
    <xf numFmtId="173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0" fillId="35" borderId="13" xfId="0" applyNumberFormat="1" applyFill="1" applyBorder="1" applyAlignment="1" applyProtection="1">
      <alignment/>
      <protection locked="0"/>
    </xf>
    <xf numFmtId="172" fontId="1" fillId="33" borderId="14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172" fontId="1" fillId="33" borderId="12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/>
    </xf>
    <xf numFmtId="0" fontId="1" fillId="38" borderId="13" xfId="0" applyFont="1" applyFill="1" applyBorder="1" applyAlignment="1">
      <alignment horizontal="right"/>
    </xf>
    <xf numFmtId="3" fontId="0" fillId="35" borderId="13" xfId="0" applyNumberFormat="1" applyFill="1" applyBorder="1" applyAlignment="1" applyProtection="1">
      <alignment/>
      <protection locked="0"/>
    </xf>
    <xf numFmtId="3" fontId="0" fillId="35" borderId="12" xfId="0" applyNumberForma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49" fontId="1" fillId="33" borderId="2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173" fontId="0" fillId="37" borderId="14" xfId="0" applyNumberFormat="1" applyFill="1" applyBorder="1" applyAlignment="1" applyProtection="1">
      <alignment/>
      <protection hidden="1"/>
    </xf>
    <xf numFmtId="173" fontId="0" fillId="37" borderId="13" xfId="0" applyNumberFormat="1" applyFill="1" applyBorder="1" applyAlignment="1" applyProtection="1">
      <alignment/>
      <protection hidden="1"/>
    </xf>
    <xf numFmtId="172" fontId="0" fillId="36" borderId="12" xfId="0" applyNumberFormat="1" applyFill="1" applyBorder="1" applyAlignment="1">
      <alignment/>
    </xf>
    <xf numFmtId="1" fontId="0" fillId="37" borderId="12" xfId="0" applyNumberFormat="1" applyFill="1" applyBorder="1" applyAlignment="1" applyProtection="1">
      <alignment horizontal="right"/>
      <protection hidden="1"/>
    </xf>
    <xf numFmtId="173" fontId="0" fillId="37" borderId="12" xfId="0" applyNumberFormat="1" applyFill="1" applyBorder="1" applyAlignment="1" applyProtection="1">
      <alignment/>
      <protection hidden="1"/>
    </xf>
    <xf numFmtId="0" fontId="5" fillId="0" borderId="0" xfId="0" applyFont="1" applyAlignment="1">
      <alignment/>
    </xf>
    <xf numFmtId="1" fontId="1" fillId="33" borderId="1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2" fontId="0" fillId="37" borderId="14" xfId="0" applyNumberFormat="1" applyFill="1" applyBorder="1" applyAlignment="1" applyProtection="1">
      <alignment/>
      <protection hidden="1"/>
    </xf>
    <xf numFmtId="2" fontId="0" fillId="37" borderId="13" xfId="0" applyNumberFormat="1" applyFill="1" applyBorder="1" applyAlignment="1" applyProtection="1">
      <alignment/>
      <protection hidden="1"/>
    </xf>
    <xf numFmtId="2" fontId="0" fillId="37" borderId="12" xfId="0" applyNumberFormat="1" applyFill="1" applyBorder="1" applyAlignment="1" applyProtection="1">
      <alignment/>
      <protection hidden="1"/>
    </xf>
    <xf numFmtId="0" fontId="0" fillId="0" borderId="0" xfId="0" applyAlignment="1" quotePrefix="1">
      <alignment/>
    </xf>
    <xf numFmtId="1" fontId="52" fillId="33" borderId="11" xfId="0" applyNumberFormat="1" applyFont="1" applyFill="1" applyBorder="1" applyAlignment="1">
      <alignment horizontal="center"/>
    </xf>
    <xf numFmtId="1" fontId="52" fillId="33" borderId="12" xfId="0" applyNumberFormat="1" applyFont="1" applyFill="1" applyBorder="1" applyAlignment="1">
      <alignment horizontal="center"/>
    </xf>
    <xf numFmtId="1" fontId="53" fillId="37" borderId="1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KPH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7175"/>
          <c:w val="0.70575"/>
          <c:h val="0.69825"/>
        </c:manualLayout>
      </c:layout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Sheet2!$D$4:$E$4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Sheet2!$D$5:$E$5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Sheet2!$D$6:$E$6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Sheet2!$D$7:$E$7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Sheet2!$D$8:$E$8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Sheet2!$D$9:$E$9</c:f>
              <c:numCache/>
            </c:numRef>
          </c:val>
          <c:smooth val="0"/>
        </c:ser>
        <c:marker val="1"/>
        <c:axId val="21794180"/>
        <c:axId val="61929893"/>
      </c:lineChart>
      <c:catAx>
        <c:axId val="21794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29893"/>
        <c:crosses val="autoZero"/>
        <c:auto val="0"/>
        <c:lblOffset val="100"/>
        <c:tickLblSkip val="1"/>
        <c:noMultiLvlLbl val="0"/>
      </c:catAx>
      <c:valAx>
        <c:axId val="61929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KPH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1794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26825"/>
          <c:w val="0.2"/>
          <c:h val="0.4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MPH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7025"/>
          <c:w val="0.665"/>
          <c:h val="0.70075"/>
        </c:manualLayout>
      </c:layout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Sheet2!$D$14:$E$14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Sheet2!$D$15:$E$15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Sheet2!$D$16:$E$16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Sheet2!$D$17:$E$17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Sheet2!$D$18:$E$18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Sheet2!$D$19:$E$19</c:f>
              <c:numCache/>
            </c:numRef>
          </c:val>
          <c:smooth val="0"/>
        </c:ser>
        <c:marker val="1"/>
        <c:axId val="20498126"/>
        <c:axId val="50265407"/>
      </c:lineChart>
      <c:catAx>
        <c:axId val="20498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65407"/>
        <c:crosses val="autoZero"/>
        <c:auto val="0"/>
        <c:lblOffset val="100"/>
        <c:tickLblSkip val="1"/>
        <c:noMultiLvlLbl val="0"/>
      </c:catAx>
      <c:valAx>
        <c:axId val="50265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498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"/>
          <c:y val="0.28225"/>
          <c:w val="0.213"/>
          <c:h val="0.4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KPH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7175"/>
          <c:w val="0.70575"/>
          <c:h val="0.69825"/>
        </c:manualLayout>
      </c:layout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Sheet2!$D$4:$E$4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Sheet2!$D$5:$E$5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Sheet2!$D$6:$E$6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Sheet2!$D$7:$E$7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Sheet2!$D$8:$E$8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Sheet2!$D$9:$E$9</c:f>
              <c:numCache/>
            </c:numRef>
          </c:val>
          <c:smooth val="0"/>
        </c:ser>
        <c:marker val="1"/>
        <c:axId val="49735480"/>
        <c:axId val="44966137"/>
      </c:lineChart>
      <c:catAx>
        <c:axId val="49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66137"/>
        <c:crosses val="autoZero"/>
        <c:auto val="0"/>
        <c:lblOffset val="100"/>
        <c:tickLblSkip val="1"/>
        <c:noMultiLvlLbl val="0"/>
      </c:catAx>
      <c:valAx>
        <c:axId val="44966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KPH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9735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26825"/>
          <c:w val="0.2"/>
          <c:h val="0.4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MPH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7025"/>
          <c:w val="0.665"/>
          <c:h val="0.70075"/>
        </c:manualLayout>
      </c:layout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Sheet2!$D$14:$E$14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Sheet2!$D$15:$E$15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Sheet2!$D$16:$E$16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Sheet2!$D$17:$E$17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Sheet2!$B$15:$B$16</c:f>
              <c:numCache/>
            </c:numRef>
          </c:cat>
          <c:val>
            <c:numRef>
              <c:f>Sheet2!$D$18:$E$18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Sheet2!$D$19:$E$19</c:f>
              <c:numCache/>
            </c:numRef>
          </c:val>
          <c:smooth val="0"/>
        </c:ser>
        <c:marker val="1"/>
        <c:axId val="2042050"/>
        <c:axId val="18378451"/>
      </c:lineChart>
      <c:catAx>
        <c:axId val="204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8451"/>
        <c:crosses val="autoZero"/>
        <c:auto val="0"/>
        <c:lblOffset val="100"/>
        <c:tickLblSkip val="1"/>
        <c:noMultiLvlLbl val="0"/>
      </c:catAx>
      <c:valAx>
        <c:axId val="18378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42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"/>
          <c:y val="0.28225"/>
          <c:w val="0.213"/>
          <c:h val="0.4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38100</xdr:rowOff>
    </xdr:from>
    <xdr:to>
      <xdr:col>4</xdr:col>
      <xdr:colOff>590550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38100" y="3752850"/>
        <a:ext cx="41338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628650</xdr:colOff>
      <xdr:row>20</xdr:row>
      <xdr:rowOff>38100</xdr:rowOff>
    </xdr:from>
    <xdr:to>
      <xdr:col>9</xdr:col>
      <xdr:colOff>9525</xdr:colOff>
      <xdr:row>35</xdr:row>
      <xdr:rowOff>57150</xdr:rowOff>
    </xdr:to>
    <xdr:graphicFrame>
      <xdr:nvGraphicFramePr>
        <xdr:cNvPr id="2" name="Chart 2"/>
        <xdr:cNvGraphicFramePr/>
      </xdr:nvGraphicFramePr>
      <xdr:xfrm>
        <a:off x="4210050" y="3752850"/>
        <a:ext cx="36195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</xdr:row>
      <xdr:rowOff>38100</xdr:rowOff>
    </xdr:from>
    <xdr:to>
      <xdr:col>4</xdr:col>
      <xdr:colOff>590550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100" y="3752850"/>
        <a:ext cx="41338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628650</xdr:colOff>
      <xdr:row>20</xdr:row>
      <xdr:rowOff>38100</xdr:rowOff>
    </xdr:from>
    <xdr:to>
      <xdr:col>9</xdr:col>
      <xdr:colOff>9525</xdr:colOff>
      <xdr:row>35</xdr:row>
      <xdr:rowOff>57150</xdr:rowOff>
    </xdr:to>
    <xdr:graphicFrame>
      <xdr:nvGraphicFramePr>
        <xdr:cNvPr id="4" name="Chart 4"/>
        <xdr:cNvGraphicFramePr/>
      </xdr:nvGraphicFramePr>
      <xdr:xfrm>
        <a:off x="4210050" y="3752850"/>
        <a:ext cx="36195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D25" sqref="D25"/>
    </sheetView>
  </sheetViews>
  <sheetFormatPr defaultColWidth="9.140625" defaultRowHeight="13.5" customHeight="1"/>
  <cols>
    <col min="1" max="1" width="27.8515625" style="0" customWidth="1"/>
    <col min="2" max="2" width="7.140625" style="0" bestFit="1" customWidth="1"/>
    <col min="3" max="3" width="6.57421875" style="0" bestFit="1" customWidth="1"/>
    <col min="4" max="4" width="7.57421875" style="0" bestFit="1" customWidth="1"/>
    <col min="5" max="5" width="8.140625" style="0" bestFit="1" customWidth="1"/>
    <col min="6" max="6" width="6.8515625" style="0" bestFit="1" customWidth="1"/>
    <col min="7" max="7" width="11.28125" style="0" bestFit="1" customWidth="1"/>
    <col min="8" max="9" width="6.8515625" style="0" bestFit="1" customWidth="1"/>
    <col min="10" max="10" width="11.28125" style="0" customWidth="1"/>
  </cols>
  <sheetData>
    <row r="1" spans="1:8" ht="16.5" thickBot="1">
      <c r="A1" s="47" t="s">
        <v>33</v>
      </c>
      <c r="B1" s="48"/>
      <c r="C1" s="48"/>
      <c r="D1" s="1"/>
      <c r="E1" s="1"/>
      <c r="F1" s="1"/>
      <c r="G1" s="1"/>
      <c r="H1" s="1"/>
    </row>
    <row r="2" spans="1:14" ht="26.25" thickBot="1">
      <c r="A2" s="2"/>
      <c r="B2" s="3" t="s">
        <v>0</v>
      </c>
      <c r="C2" s="3" t="s">
        <v>1</v>
      </c>
      <c r="E2" s="3" t="s">
        <v>20</v>
      </c>
      <c r="F2" s="3" t="s">
        <v>21</v>
      </c>
      <c r="G2" s="3" t="s">
        <v>2</v>
      </c>
      <c r="H2" s="3" t="s">
        <v>20</v>
      </c>
      <c r="I2" s="3" t="s">
        <v>21</v>
      </c>
      <c r="J2" s="3" t="s">
        <v>2</v>
      </c>
      <c r="L2" s="60" t="s">
        <v>57</v>
      </c>
      <c r="M2" s="60" t="s">
        <v>58</v>
      </c>
      <c r="N2" s="60" t="s">
        <v>59</v>
      </c>
    </row>
    <row r="3" spans="1:14" ht="13.5" customHeight="1" thickBot="1">
      <c r="A3" s="4" t="s">
        <v>3</v>
      </c>
      <c r="B3" s="5">
        <v>1.651</v>
      </c>
      <c r="C3" s="6"/>
      <c r="D3" s="21" t="s">
        <v>14</v>
      </c>
      <c r="E3" s="68" t="s">
        <v>15</v>
      </c>
      <c r="F3" s="68" t="s">
        <v>15</v>
      </c>
      <c r="G3" s="68" t="s">
        <v>15</v>
      </c>
      <c r="H3" s="69" t="s">
        <v>4</v>
      </c>
      <c r="I3" s="69" t="s">
        <v>4</v>
      </c>
      <c r="J3" s="69" t="s">
        <v>4</v>
      </c>
      <c r="L3" s="58">
        <v>428</v>
      </c>
      <c r="M3" s="58">
        <v>12.7</v>
      </c>
      <c r="N3" s="61">
        <v>0.5</v>
      </c>
    </row>
    <row r="4" spans="1:14" ht="13.5" customHeight="1">
      <c r="A4" s="8" t="s">
        <v>5</v>
      </c>
      <c r="B4" s="9">
        <v>3.083</v>
      </c>
      <c r="C4" s="10">
        <f>B3*C9*B4</f>
        <v>17.451541714285714</v>
      </c>
      <c r="D4" s="40" t="s">
        <v>27</v>
      </c>
      <c r="E4" s="26">
        <f>($B$18/$C$4)*($B$15/2*25.4+($B$16*($B$17/100)))*0.000377/1.6</f>
        <v>4.490656257369386</v>
      </c>
      <c r="F4" s="12">
        <f>($B$19/$C$4)*($B$15/2*25.4+($B$16*($B$17/100)))*0.000377/1.6</f>
        <v>36.82338131042896</v>
      </c>
      <c r="G4" s="12">
        <f>($B$20/$C$4)*($B$15/2*25.4+($B$16*($B$17/100)))*0.000377/1.6</f>
        <v>30.311929737243357</v>
      </c>
      <c r="H4" s="11">
        <v>0</v>
      </c>
      <c r="I4" s="12">
        <f>($B$19/$C$4)*($B$15/2*25.4+($B$16*($B$17/100)))*0.000377</f>
        <v>58.91741009668634</v>
      </c>
      <c r="J4" s="12">
        <f>($B$20/$C$4)*($B$15/2*25.4+($B$16*($B$17/100)))*0.000377</f>
        <v>48.49908757958937</v>
      </c>
      <c r="L4" s="58">
        <v>520</v>
      </c>
      <c r="M4" s="58">
        <v>15.875</v>
      </c>
      <c r="N4" s="61">
        <v>0.625</v>
      </c>
    </row>
    <row r="5" spans="1:14" ht="13.5" customHeight="1">
      <c r="A5" s="8" t="s">
        <v>6</v>
      </c>
      <c r="B5" s="9">
        <v>2.125</v>
      </c>
      <c r="C5" s="13">
        <f>B3*C9*B5</f>
        <v>12.028714285714285</v>
      </c>
      <c r="D5" s="41" t="s">
        <v>28</v>
      </c>
      <c r="E5" s="26">
        <f>($B$18/$C$5)*($B$15/2*25.4+($B$16*($B$17/100)))*0.000377/1.6</f>
        <v>6.515149760691679</v>
      </c>
      <c r="F5" s="14">
        <f>($B$19/$C$5)*($B$15/2*25.4+($B$16*($B$17/100)))*0.000377/1.6</f>
        <v>53.42422803767176</v>
      </c>
      <c r="G5" s="14">
        <f>($B$20/$C$5)*($B$15/2*25.4+($B$16*($B$17/100)))*0.000377/1.6</f>
        <v>43.97726088466884</v>
      </c>
      <c r="H5" s="14">
        <f>($B$18/$C$5)*($B$15/2*25.4+($B$16*($B$17/100)))*0.000377</f>
        <v>10.424239617106686</v>
      </c>
      <c r="I5" s="14">
        <f>($B$19/$C$5)*($B$15/2*25.4+($B$16*($B$17/100)))*0.000377</f>
        <v>85.47876486027482</v>
      </c>
      <c r="J5" s="14">
        <f>($B$20/$C$5)*($B$15/2*25.4+($B$16*($B$17/100)))*0.000377</f>
        <v>70.36361741547015</v>
      </c>
      <c r="L5" s="58">
        <v>525</v>
      </c>
      <c r="M5" s="58">
        <v>15.875</v>
      </c>
      <c r="N5" s="61">
        <v>0.625</v>
      </c>
    </row>
    <row r="6" spans="1:14" ht="13.5" customHeight="1">
      <c r="A6" s="8" t="s">
        <v>7</v>
      </c>
      <c r="B6" s="9">
        <v>1.666</v>
      </c>
      <c r="C6" s="13">
        <f>B3*C9*B6</f>
        <v>9.430511999999998</v>
      </c>
      <c r="D6" s="41" t="s">
        <v>29</v>
      </c>
      <c r="E6" s="26">
        <f>($B$18/$C$6)*($B$15/2*25.4+($B$16*($B$17/100)))*0.000377/1.6</f>
        <v>8.310140000882244</v>
      </c>
      <c r="F6" s="14">
        <f>($B$19/$C$6)*($B$15/2*25.4+($B$16*($B$17/100)))*0.000377/1.6</f>
        <v>68.1431480072344</v>
      </c>
      <c r="G6" s="14">
        <f>($B$20/$C$6)*($B$15/2*25.4+($B$16*($B$17/100)))*0.000377/1.6</f>
        <v>56.09344500595514</v>
      </c>
      <c r="H6" s="14">
        <f>($B$18/$C$6)*($B$15/2*25.4+($B$16*($B$17/100)))*0.000377</f>
        <v>13.296224001411591</v>
      </c>
      <c r="I6" s="14">
        <f>($B$19/C6)*($B$15/2*25.4+($B$16*($B$17/100)))*0.000377</f>
        <v>109.02903681157505</v>
      </c>
      <c r="J6" s="14">
        <f>($B$20/$C$6)*($B$15/2*25.4+($B$16*($B$17/100)))*0.000377</f>
        <v>89.74951200952823</v>
      </c>
      <c r="L6" s="58">
        <v>530</v>
      </c>
      <c r="M6" s="58">
        <v>15.875</v>
      </c>
      <c r="N6" s="61">
        <v>0.625</v>
      </c>
    </row>
    <row r="7" spans="1:14" ht="13.5" customHeight="1">
      <c r="A7" s="8" t="s">
        <v>8</v>
      </c>
      <c r="B7" s="9">
        <v>1.333</v>
      </c>
      <c r="C7" s="13">
        <f>B3*C9*B7</f>
        <v>7.545541714285713</v>
      </c>
      <c r="D7" s="41" t="s">
        <v>30</v>
      </c>
      <c r="E7" s="26">
        <f>($B$18/$C$7)*($B$15/2*25.4+($B$16*($B$17/100)))*0.000377/1.6</f>
        <v>10.386116460217417</v>
      </c>
      <c r="F7" s="14">
        <f>($B$19/$C$7)*($B$15/2*25.4+($B$16*($B$17/100)))*0.000377/1.6</f>
        <v>85.16615497378282</v>
      </c>
      <c r="G7" s="14">
        <f>($B$20/$C$7)*($B$15/2*25.4+($B$16*($B$17/100)))*0.000377/1.6</f>
        <v>70.10628610646756</v>
      </c>
      <c r="H7" s="14">
        <f>($B$18/$C$7)*($B$15/2*25.4+($B$16*($B$17/100)))*0.000377</f>
        <v>16.61778633634787</v>
      </c>
      <c r="I7" s="14">
        <f>($B$19/$C$7)*($B$15/2*25.4+($B$16*($B$17/100)))*0.000377</f>
        <v>136.26584795805252</v>
      </c>
      <c r="J7" s="14">
        <f>($B$20/$C$7)*($B$15/2*25.4+($B$16*($B$17/100)))*0.000377</f>
        <v>112.17005777034811</v>
      </c>
      <c r="L7" s="58">
        <v>532</v>
      </c>
      <c r="M7" s="58">
        <v>15.875</v>
      </c>
      <c r="N7" s="61">
        <v>0.625</v>
      </c>
    </row>
    <row r="8" spans="1:14" ht="13.5" customHeight="1" thickBot="1">
      <c r="A8" s="8" t="s">
        <v>9</v>
      </c>
      <c r="B8" s="9">
        <v>1.115</v>
      </c>
      <c r="C8" s="13">
        <f>B3*C9*B8</f>
        <v>6.3115371428571425</v>
      </c>
      <c r="D8" s="42" t="s">
        <v>31</v>
      </c>
      <c r="E8" s="28">
        <f>($B$18/$C$8)*($B$15/2*25.4+($B$16*($B$17/100)))*0.000377/1.6</f>
        <v>12.416765238986383</v>
      </c>
      <c r="F8" s="70">
        <f>($B$19/$C$8)*($B$15/2*25.4+($B$16*($B$17/100)))*0.000377/1.6</f>
        <v>101.81747495968833</v>
      </c>
      <c r="G8" s="15">
        <f>($B$20/$C$8)*($B$15/2*25.4+($B$16*($B$17/100)))*0.000377/1.6</f>
        <v>83.81316536315808</v>
      </c>
      <c r="H8" s="15">
        <f>($B$18/$C$8)*($B$15/2*25.4+($B$16*($B$17/100)))*0.000377</f>
        <v>19.866824382378212</v>
      </c>
      <c r="I8" s="15">
        <f>($B$19/C8)*($B$15/2*25.4+($B$16*($B$17/100)))*0.000377</f>
        <v>162.90795993550134</v>
      </c>
      <c r="J8" s="15">
        <f>($B$20/$C$8)*($B$15/2*25.4+($B$16*($B$17/100)))*0.000377</f>
        <v>134.10106458105292</v>
      </c>
      <c r="L8" s="58">
        <v>630</v>
      </c>
      <c r="M8" s="58">
        <v>19.05</v>
      </c>
      <c r="N8" s="61">
        <v>0.75</v>
      </c>
    </row>
    <row r="9" spans="1:14" ht="13.5" customHeight="1" thickBot="1">
      <c r="A9" s="16" t="s">
        <v>10</v>
      </c>
      <c r="B9" s="17">
        <v>14</v>
      </c>
      <c r="C9" s="18">
        <f>B10/B9</f>
        <v>3.4285714285714284</v>
      </c>
      <c r="D9" s="1"/>
      <c r="E9" s="37" t="s">
        <v>56</v>
      </c>
      <c r="F9" s="1"/>
      <c r="L9" s="59">
        <v>632</v>
      </c>
      <c r="M9" s="59">
        <v>19.05</v>
      </c>
      <c r="N9" s="62">
        <v>0.75</v>
      </c>
    </row>
    <row r="10" spans="1:5" ht="13.5" customHeight="1" thickBot="1">
      <c r="A10" s="4" t="s">
        <v>11</v>
      </c>
      <c r="B10" s="19">
        <v>48</v>
      </c>
      <c r="D10" s="36" t="s">
        <v>24</v>
      </c>
      <c r="E10" s="57" t="s">
        <v>25</v>
      </c>
    </row>
    <row r="11" spans="1:6" ht="13.5" customHeight="1" thickBot="1">
      <c r="A11" s="43" t="s">
        <v>22</v>
      </c>
      <c r="B11" s="9">
        <v>15.875</v>
      </c>
      <c r="D11" s="38" t="s">
        <v>23</v>
      </c>
      <c r="E11" s="39" t="s">
        <v>26</v>
      </c>
      <c r="F11" t="s">
        <v>61</v>
      </c>
    </row>
    <row r="12" spans="1:6" ht="13.5" customHeight="1">
      <c r="A12" s="43" t="s">
        <v>32</v>
      </c>
      <c r="B12" s="35">
        <v>630</v>
      </c>
      <c r="D12" s="64">
        <f>(2*SQRT((B12^2)-((B10-B9)^2)*((B11/(2*PI()))^2)))+((B9*B11/PI())*ACOS(B11*(B10-B9)/(2*PI()*B12)))+((B10*B11/PI())*(PI()-ACOS(B11*(B10-B9)/(2*PI()*B12))))</f>
        <v>1763.8567059581114</v>
      </c>
      <c r="E12" s="52">
        <f>D12/B11</f>
        <v>111.10908383988104</v>
      </c>
      <c r="F12" t="s">
        <v>60</v>
      </c>
    </row>
    <row r="13" spans="1:5" ht="13.5" customHeight="1">
      <c r="A13" s="44" t="s">
        <v>54</v>
      </c>
      <c r="B13" s="35">
        <v>620</v>
      </c>
      <c r="D13" s="65">
        <f>(2*SQRT((B13^2)-((B10-B9)^2)*((B11/(2*PI()))^2)))+((B9*B11/PI())*ACOS(B11*(B10-B9)/(2*PI()*B13)))+((B10*B11/PI())*(PI()-ACOS(B11*(B10-B9)/(2*PI()*B13))))</f>
        <v>1744.0465335936005</v>
      </c>
      <c r="E13" s="52">
        <f>D13/B11</f>
        <v>109.86119896652602</v>
      </c>
    </row>
    <row r="14" spans="1:6" ht="13.5" customHeight="1" thickBot="1">
      <c r="A14" s="44" t="s">
        <v>55</v>
      </c>
      <c r="B14" s="35">
        <v>640</v>
      </c>
      <c r="D14" s="66">
        <f>(2*SQRT((B14^2)-((B10-B9)^2)*((B11/(2*PI()))^2)))+((B9*B11/PI())*ACOS(B11*(B10-B9)/(2*PI()*B14)))+((B10*B11/PI())*(PI()-ACOS(B11*(B10-B9)/(2*PI()*B14))))</f>
        <v>1783.6728379662413</v>
      </c>
      <c r="E14" s="55">
        <f>D14/B11</f>
        <v>112.35734412385771</v>
      </c>
      <c r="F14" t="s">
        <v>62</v>
      </c>
    </row>
    <row r="15" spans="1:6" ht="13.5" customHeight="1">
      <c r="A15" s="16" t="s">
        <v>12</v>
      </c>
      <c r="B15" s="17">
        <v>18</v>
      </c>
      <c r="F15" t="s">
        <v>63</v>
      </c>
    </row>
    <row r="16" spans="1:6" ht="13.5" customHeight="1">
      <c r="A16" s="8" t="s">
        <v>13</v>
      </c>
      <c r="B16" s="20">
        <v>130</v>
      </c>
      <c r="F16" s="67" t="s">
        <v>65</v>
      </c>
    </row>
    <row r="17" spans="1:2" ht="13.5" customHeight="1" thickBot="1">
      <c r="A17" s="4" t="s">
        <v>16</v>
      </c>
      <c r="B17" s="19">
        <v>80</v>
      </c>
    </row>
    <row r="18" spans="1:2" ht="13.5" customHeight="1">
      <c r="A18" s="8" t="s">
        <v>17</v>
      </c>
      <c r="B18" s="45">
        <v>1000</v>
      </c>
    </row>
    <row r="19" spans="1:3" ht="13.5" customHeight="1">
      <c r="A19" s="8" t="s">
        <v>18</v>
      </c>
      <c r="B19" s="45">
        <v>8200</v>
      </c>
      <c r="C19" s="63" t="s">
        <v>64</v>
      </c>
    </row>
    <row r="20" spans="1:2" ht="13.5" customHeight="1" thickBot="1">
      <c r="A20" s="4" t="s">
        <v>19</v>
      </c>
      <c r="B20" s="46">
        <v>6750</v>
      </c>
    </row>
    <row r="21" spans="1:8" ht="13.5" customHeight="1">
      <c r="A21" s="56"/>
      <c r="G21" s="30"/>
      <c r="H21" s="29"/>
    </row>
    <row r="22" spans="4:11" ht="13.5" customHeight="1">
      <c r="D22" s="31"/>
      <c r="E22" s="32"/>
      <c r="H22" s="31"/>
      <c r="I22" s="31"/>
      <c r="K22" s="31"/>
    </row>
    <row r="26" spans="7:13" ht="13.5" customHeight="1">
      <c r="G26" s="31"/>
      <c r="H26" s="31"/>
      <c r="I26" s="31"/>
      <c r="M26" s="33"/>
    </row>
    <row r="27" spans="9:13" ht="13.5" customHeight="1">
      <c r="I27" s="34"/>
      <c r="M27" s="33"/>
    </row>
    <row r="28" spans="9:13" ht="13.5" customHeight="1">
      <c r="I28" s="34"/>
      <c r="M28" s="33"/>
    </row>
    <row r="29" spans="9:13" ht="13.5" customHeight="1">
      <c r="I29" s="34"/>
      <c r="M29" s="33"/>
    </row>
    <row r="30" spans="9:13" ht="13.5" customHeight="1">
      <c r="I30" s="34"/>
      <c r="M30" s="33"/>
    </row>
    <row r="31" spans="9:13" ht="13.5" customHeight="1">
      <c r="I31" s="34"/>
      <c r="M31" s="33"/>
    </row>
    <row r="32" spans="9:13" ht="13.5" customHeight="1">
      <c r="I32" s="34"/>
      <c r="M32" s="33"/>
    </row>
    <row r="33" spans="9:13" ht="13.5" customHeight="1">
      <c r="I33" s="34"/>
      <c r="M33" s="33"/>
    </row>
    <row r="34" ht="13.5" customHeight="1">
      <c r="M34" s="3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22.7109375" style="0" customWidth="1"/>
    <col min="2" max="2" width="8.421875" style="48" customWidth="1"/>
    <col min="3" max="3" width="9.8515625" style="48" customWidth="1"/>
    <col min="4" max="8" width="12.7109375" style="1" customWidth="1"/>
    <col min="9" max="9" width="12.7109375" style="0" customWidth="1"/>
    <col min="10" max="11" width="13.7109375" style="0" customWidth="1"/>
  </cols>
  <sheetData>
    <row r="1" ht="16.5" thickBot="1">
      <c r="A1" s="47" t="s">
        <v>33</v>
      </c>
    </row>
    <row r="2" spans="1:11" s="50" customFormat="1" ht="27.75" customHeight="1" thickBot="1">
      <c r="A2" s="2"/>
      <c r="B2" s="3" t="s">
        <v>0</v>
      </c>
      <c r="C2" s="2" t="s">
        <v>1</v>
      </c>
      <c r="D2" s="3" t="s">
        <v>34</v>
      </c>
      <c r="E2" s="3" t="s">
        <v>35</v>
      </c>
      <c r="F2" s="3" t="s">
        <v>2</v>
      </c>
      <c r="G2" s="3" t="s">
        <v>36</v>
      </c>
      <c r="H2" s="3" t="s">
        <v>37</v>
      </c>
      <c r="I2" s="49" t="s">
        <v>38</v>
      </c>
      <c r="J2" s="49" t="s">
        <v>39</v>
      </c>
      <c r="K2" s="49" t="s">
        <v>40</v>
      </c>
    </row>
    <row r="3" spans="1:11" ht="13.5" thickBot="1">
      <c r="A3" s="4" t="s">
        <v>3</v>
      </c>
      <c r="B3" s="5">
        <v>1.651</v>
      </c>
      <c r="C3" s="6"/>
      <c r="D3" s="7" t="s">
        <v>4</v>
      </c>
      <c r="E3" s="7" t="s">
        <v>4</v>
      </c>
      <c r="F3" s="7" t="s">
        <v>4</v>
      </c>
      <c r="G3" s="7" t="s">
        <v>4</v>
      </c>
      <c r="H3" s="7" t="s">
        <v>4</v>
      </c>
      <c r="I3" s="7" t="s">
        <v>4</v>
      </c>
      <c r="J3" s="7" t="s">
        <v>41</v>
      </c>
      <c r="K3" s="7" t="s">
        <v>42</v>
      </c>
    </row>
    <row r="4" spans="1:11" ht="12.75">
      <c r="A4" s="8" t="s">
        <v>5</v>
      </c>
      <c r="B4" s="9">
        <v>3.083</v>
      </c>
      <c r="C4" s="10">
        <f>B3*C10*B4</f>
        <v>15.609434533333335</v>
      </c>
      <c r="D4" s="11">
        <v>0</v>
      </c>
      <c r="E4" s="12">
        <f>($B$16/$C$4)*($B$12/2*25.4+($B$13*($B$14/100)))*0.000377</f>
        <v>62.718069505298075</v>
      </c>
      <c r="F4" s="12">
        <f>($B$19/$C$4)*($B$12/2*25.4+($B$13*($B$14/100)))*0.000377</f>
        <v>52.91837114509525</v>
      </c>
      <c r="G4" s="11" t="s">
        <v>43</v>
      </c>
      <c r="H4" s="12">
        <f>($B$18/$C$4)*($B$12/2*25.4+($B$13*($B$14/100)))*0.000377</f>
        <v>54.878310817135805</v>
      </c>
      <c r="I4" s="12">
        <f>H4-D4</f>
        <v>54.878310817135805</v>
      </c>
      <c r="J4" s="12">
        <v>0</v>
      </c>
      <c r="K4" s="51">
        <v>0</v>
      </c>
    </row>
    <row r="5" spans="1:11" ht="12.75">
      <c r="A5" s="8" t="s">
        <v>6</v>
      </c>
      <c r="B5" s="9">
        <v>2.125</v>
      </c>
      <c r="C5" s="13">
        <f>B3*C10*B5</f>
        <v>10.759016666666668</v>
      </c>
      <c r="D5" s="14">
        <f>($B$15/$C$5)*($B$12/2*25.4+($B$13*($B$14/100)))*0.000377</f>
        <v>22.74821273939223</v>
      </c>
      <c r="E5" s="14">
        <f>($B$16/$C$5)*($B$12/2*25.4+($B$13*($B$14/100)))*0.000377</f>
        <v>90.99285095756892</v>
      </c>
      <c r="F5" s="14">
        <f>($B$19/$C$5)*($B$12/2*25.4+($B$13*($B$14/100)))*0.000377</f>
        <v>76.77521799544878</v>
      </c>
      <c r="G5" s="14">
        <f>($B$17/$C$5)*($B$12/2*25.4+($B$13*($B$14/100)))*0.000377</f>
        <v>45.49642547878446</v>
      </c>
      <c r="H5" s="14">
        <f>($B$18/$C$5)*($B$12/2*25.4+($B$13*($B$14/100)))*0.000377</f>
        <v>79.61874458787281</v>
      </c>
      <c r="I5" s="14">
        <f>H5-G5</f>
        <v>34.12231910908835</v>
      </c>
      <c r="J5" s="14">
        <f>$B$18-($B$18*($C$5/$C$4))</f>
        <v>2175.1540707103477</v>
      </c>
      <c r="K5" s="52">
        <f>$J$5/$B$18*100</f>
        <v>31.073629581576395</v>
      </c>
    </row>
    <row r="6" spans="1:11" ht="12.75">
      <c r="A6" s="8" t="s">
        <v>7</v>
      </c>
      <c r="B6" s="9">
        <v>1.666</v>
      </c>
      <c r="C6" s="13">
        <f>B3*C10*B6</f>
        <v>8.435069066666667</v>
      </c>
      <c r="D6" s="14">
        <f>($B$15/$C$6)*($B$12/2*25.4+($B$13*($B$14/100)))*0.000377</f>
        <v>29.01557747371458</v>
      </c>
      <c r="E6" s="14">
        <f>($B$16/C6)*($B$12/2*25.4+($B$13*($B$14/100)))*0.000377</f>
        <v>116.06230989485832</v>
      </c>
      <c r="F6" s="14">
        <f>($B$19/$C$6)*($B$12/2*25.4+($B$13*($B$14/100)))*0.000377</f>
        <v>97.9275739737867</v>
      </c>
      <c r="G6" s="14">
        <f>($B$17/$C$6)*($B$12/2*25.4+($B$13*($B$14/100)))*0.000377</f>
        <v>58.03115494742916</v>
      </c>
      <c r="H6" s="14">
        <f>($B$18/C6)*($B$12/2*25.4+($B$13*($B$14/100)))*0.000377</f>
        <v>101.55452115800104</v>
      </c>
      <c r="I6" s="14">
        <f>H6-G6</f>
        <v>43.52336621057188</v>
      </c>
      <c r="J6" s="14">
        <f>$B$18-($B$18*($C$6/$C$5))</f>
        <v>1512</v>
      </c>
      <c r="K6" s="52">
        <f>$J$6/$B$18*100</f>
        <v>21.6</v>
      </c>
    </row>
    <row r="7" spans="1:11" ht="12.75">
      <c r="A7" s="8" t="s">
        <v>8</v>
      </c>
      <c r="B7" s="9">
        <v>1.333</v>
      </c>
      <c r="C7" s="13">
        <f>B3*C10*B7</f>
        <v>6.749067866666667</v>
      </c>
      <c r="D7" s="14">
        <f>($B$15/$C$7)*($B$12/2*25.4+($B$13*($B$14/100)))*0.000377</f>
        <v>36.2640300609216</v>
      </c>
      <c r="E7" s="14">
        <f>($B$16/$C$7)*($B$12/2*25.4+($B$13*($B$14/100)))*0.000377</f>
        <v>145.0561202436864</v>
      </c>
      <c r="F7" s="14">
        <f>($B$19/$C$7)*($B$12/2*25.4+($B$13*($B$14/100)))*0.000377</f>
        <v>122.39110145561041</v>
      </c>
      <c r="G7" s="14">
        <f>($B$17/$C$7)*($B$12/2*25.4+($B$13*($B$14/100)))*0.000377</f>
        <v>72.5280601218432</v>
      </c>
      <c r="H7" s="14">
        <f>($B$18/$C$7)*($B$12/2*25.4+($B$13*($B$14/100)))*0.000377</f>
        <v>126.9241052132256</v>
      </c>
      <c r="I7" s="14">
        <f>H7-G7</f>
        <v>54.396045091382405</v>
      </c>
      <c r="J7" s="14">
        <f>$B$18-($B$18*($C$7/$C$6))</f>
        <v>1399.1596638655465</v>
      </c>
      <c r="K7" s="52">
        <f>$J$7/$B$18*100</f>
        <v>19.987995198079236</v>
      </c>
    </row>
    <row r="8" spans="1:11" ht="12.75">
      <c r="A8" s="8" t="s">
        <v>9</v>
      </c>
      <c r="B8" s="9">
        <v>1.115</v>
      </c>
      <c r="C8" s="13">
        <f>B3*C10*B8</f>
        <v>5.645319333333333</v>
      </c>
      <c r="D8" s="14">
        <f>($B$15/$C$8)*($B$12/2*25.4+($B$13*($B$14/100)))*0.000377</f>
        <v>43.35421710422286</v>
      </c>
      <c r="E8" s="14">
        <f>($B$16/C8)*($B$12/2*25.4+($B$13*($B$14/100)))*0.000377</f>
        <v>173.41686841689145</v>
      </c>
      <c r="F8" s="14">
        <f>($B$19/$C$8)*($B$12/2*25.4+($B$13*($B$14/100)))*0.000377</f>
        <v>146.32048272675218</v>
      </c>
      <c r="G8" s="14">
        <f>($B$17/$C$8)*($B$12/2*25.4+($B$13*($B$14/100)))*0.000377</f>
        <v>86.70843420844572</v>
      </c>
      <c r="H8" s="14">
        <f>($B$18/$C$8)*($B$12/2*25.4+($B$13*($B$14/100)))*0.000377</f>
        <v>151.73975986478004</v>
      </c>
      <c r="I8" s="14">
        <f>H8-G8</f>
        <v>65.03132565633432</v>
      </c>
      <c r="J8" s="14">
        <f>$B$18-($B$18*($C$8/$C$7))</f>
        <v>1144.7861965491375</v>
      </c>
      <c r="K8" s="52">
        <f>$J$8/$B$18*100</f>
        <v>16.354088522130535</v>
      </c>
    </row>
    <row r="9" spans="1:11" ht="13.5" thickBot="1">
      <c r="A9" s="8" t="s">
        <v>44</v>
      </c>
      <c r="B9" s="9">
        <v>1.115</v>
      </c>
      <c r="C9" s="53">
        <f>B3*C10*B9</f>
        <v>5.645319333333333</v>
      </c>
      <c r="D9" s="15">
        <f>($B$15/$C$9)*($B$12/2*25.4+($B$13*($B$14/100)))*0.000377</f>
        <v>43.35421710422286</v>
      </c>
      <c r="E9" s="15">
        <f>($B$16/$C$9)*($B$12/2*25.4+($B$13*($B$14/100)))*0.000377</f>
        <v>173.41686841689145</v>
      </c>
      <c r="F9" s="15">
        <f>($B$19/$C$9)*($B$12/2*25.4+($B$13*($B$14/100)))*0.000377</f>
        <v>146.32048272675218</v>
      </c>
      <c r="G9" s="15">
        <f>($B$17/$C$9)*($B$12/2*25.4+($B$13*($B$14/100)))*0.000377</f>
        <v>86.70843420844572</v>
      </c>
      <c r="H9" s="54" t="s">
        <v>43</v>
      </c>
      <c r="I9" s="15">
        <f>F9-G9</f>
        <v>59.61204851830645</v>
      </c>
      <c r="J9" s="15">
        <f>$B$18-($B$18*($C$9/$C$8))</f>
        <v>0</v>
      </c>
      <c r="K9" s="55">
        <f>$J$9/$B$18*100</f>
        <v>0</v>
      </c>
    </row>
    <row r="10" spans="1:3" ht="13.5" thickBot="1">
      <c r="A10" s="16" t="s">
        <v>10</v>
      </c>
      <c r="B10" s="17">
        <v>15</v>
      </c>
      <c r="C10" s="18">
        <f>B11/B10</f>
        <v>3.066666666666667</v>
      </c>
    </row>
    <row r="11" spans="1:2" ht="13.5" thickBot="1">
      <c r="A11" s="4" t="s">
        <v>11</v>
      </c>
      <c r="B11" s="19">
        <v>46</v>
      </c>
    </row>
    <row r="12" spans="1:11" ht="26.25" thickBot="1">
      <c r="A12" s="16" t="s">
        <v>12</v>
      </c>
      <c r="B12" s="17">
        <v>18</v>
      </c>
      <c r="D12" s="3" t="s">
        <v>34</v>
      </c>
      <c r="E12" s="3" t="s">
        <v>35</v>
      </c>
      <c r="F12" s="3" t="s">
        <v>2</v>
      </c>
      <c r="G12" s="3" t="s">
        <v>36</v>
      </c>
      <c r="H12" s="3" t="s">
        <v>37</v>
      </c>
      <c r="I12" s="49" t="s">
        <v>38</v>
      </c>
      <c r="J12" s="49" t="s">
        <v>39</v>
      </c>
      <c r="K12" s="49" t="s">
        <v>40</v>
      </c>
    </row>
    <row r="13" spans="1:11" ht="13.5" thickBot="1">
      <c r="A13" s="8" t="s">
        <v>13</v>
      </c>
      <c r="B13" s="20">
        <v>120</v>
      </c>
      <c r="C13" s="21" t="s">
        <v>14</v>
      </c>
      <c r="D13" s="22" t="s">
        <v>15</v>
      </c>
      <c r="E13" s="22" t="s">
        <v>15</v>
      </c>
      <c r="F13" s="22" t="s">
        <v>15</v>
      </c>
      <c r="G13" s="22" t="s">
        <v>15</v>
      </c>
      <c r="H13" s="22" t="s">
        <v>15</v>
      </c>
      <c r="I13" s="22" t="s">
        <v>15</v>
      </c>
      <c r="J13" s="22" t="s">
        <v>41</v>
      </c>
      <c r="K13" s="22" t="s">
        <v>42</v>
      </c>
    </row>
    <row r="14" spans="1:11" ht="13.5" thickBot="1">
      <c r="A14" s="4" t="s">
        <v>16</v>
      </c>
      <c r="B14" s="23">
        <v>80</v>
      </c>
      <c r="C14" s="16" t="s">
        <v>45</v>
      </c>
      <c r="D14" s="24">
        <v>0</v>
      </c>
      <c r="E14" s="12">
        <f>($B$16/$C$4)*($B$12/2*25.4+($B$13*($B$14/100)))*0.000377/1.6</f>
        <v>39.19879344081129</v>
      </c>
      <c r="F14" s="12">
        <f>($B$19/$C$4)*($B$12/2*25.4+($B$13*($B$14/100)))*0.000377/1.6</f>
        <v>33.07398196568453</v>
      </c>
      <c r="G14" s="11" t="s">
        <v>43</v>
      </c>
      <c r="H14" s="12">
        <f>($B$18/$C$4)*($B$12/2*25.4+($B$13*($B$14/100)))*0.000377/1.6</f>
        <v>34.298944260709874</v>
      </c>
      <c r="I14" s="12">
        <f>H14-D14</f>
        <v>34.298944260709874</v>
      </c>
      <c r="J14" s="12">
        <v>0</v>
      </c>
      <c r="K14" s="51">
        <v>0</v>
      </c>
    </row>
    <row r="15" spans="1:11" ht="12.75">
      <c r="A15" s="8" t="s">
        <v>17</v>
      </c>
      <c r="B15" s="25">
        <v>2000</v>
      </c>
      <c r="C15" s="8" t="s">
        <v>46</v>
      </c>
      <c r="D15" s="26">
        <f>($B$15/$C$5)*($B$12/2*25.4+($B$13*($B$14/100)))*0.000377/1.6</f>
        <v>14.217632962120144</v>
      </c>
      <c r="E15" s="14">
        <f>($B$16/$C$5)*($B$12/2*25.4+($B$13*($B$14/100)))*0.000377/1.6</f>
        <v>56.870531848480574</v>
      </c>
      <c r="F15" s="14">
        <f>($B$19/$C$5)*($B$12/2*25.4+($B$13*($B$14/100)))*0.000377/1.6</f>
        <v>47.98451124715549</v>
      </c>
      <c r="G15" s="14">
        <f>($B$17/$C$5)*($B$12/2*25.4+($B$13*($B$14/100)))*0.000377/1.6</f>
        <v>28.435265924240287</v>
      </c>
      <c r="H15" s="14">
        <f>($B$18/$C$5)*($B$12/2*25.4+($B$13*($B$14/100)))*0.000377/1.6</f>
        <v>49.76171536742051</v>
      </c>
      <c r="I15" s="14">
        <f>H15-G15</f>
        <v>21.32644944318022</v>
      </c>
      <c r="J15" s="14">
        <f>$B$18-($B$18*($C$5/$C$4))</f>
        <v>2175.1540707103477</v>
      </c>
      <c r="K15" s="52">
        <f>$J$5/$B$18*100</f>
        <v>31.073629581576395</v>
      </c>
    </row>
    <row r="16" spans="1:11" ht="12.75">
      <c r="A16" s="8" t="s">
        <v>18</v>
      </c>
      <c r="B16" s="25">
        <v>8000</v>
      </c>
      <c r="C16" s="8" t="s">
        <v>47</v>
      </c>
      <c r="D16" s="26">
        <f>($B$15/$C$6)*($B$12/2*25.4+($B$13*($B$14/100)))*0.000377/1.6</f>
        <v>18.13473592107161</v>
      </c>
      <c r="E16" s="14">
        <f>($B$16/$C$6)*($B$12/2*25.4+($B$13*($B$14/100)))*0.000377/1.6</f>
        <v>72.53894368428644</v>
      </c>
      <c r="F16" s="14">
        <f>($B$19/$C$6)*($B$12/2*25.4+($B$13*($B$14/100)))*0.000377/1.6</f>
        <v>61.20473373361669</v>
      </c>
      <c r="G16" s="14">
        <f>($B$17/$C$6)*($B$12/2*25.4+($B$13*($B$14/100)))*0.000377/1.6</f>
        <v>36.26947184214322</v>
      </c>
      <c r="H16" s="14">
        <f>($B$18/$C$6)*($B$12/2*25.4+($B$13*($B$14/100)))*0.000377/1.6</f>
        <v>63.47157572375065</v>
      </c>
      <c r="I16" s="14">
        <f>H16-G16</f>
        <v>27.202103881607428</v>
      </c>
      <c r="J16" s="14">
        <f>$B$18-($B$18*($C$6/$C$5))</f>
        <v>1512</v>
      </c>
      <c r="K16" s="52">
        <f>$J$6/$B$18*100</f>
        <v>21.6</v>
      </c>
    </row>
    <row r="17" spans="1:11" ht="12.75">
      <c r="A17" s="8" t="s">
        <v>48</v>
      </c>
      <c r="B17" s="25">
        <v>4000</v>
      </c>
      <c r="C17" s="8" t="s">
        <v>49</v>
      </c>
      <c r="D17" s="26">
        <f>($B$15/$C$7)*($B$12/2*25.4+($B$13*($B$14/100)))*0.000377/1.6</f>
        <v>22.665018788075997</v>
      </c>
      <c r="E17" s="14">
        <f>($B$16/$C$7)*($B$12/2*25.4+($B$13*($B$14/100)))*0.000377/1.6</f>
        <v>90.66007515230399</v>
      </c>
      <c r="F17" s="14">
        <f>($B$19/$C$7)*($B$12/2*25.4+($B$13*($B$14/100)))*0.000377/1.6</f>
        <v>76.4944384097565</v>
      </c>
      <c r="G17" s="14">
        <f>($B$17/$C$7)*($B$12/2*25.4+($B$13*($B$14/100)))*0.000377/1.6</f>
        <v>45.330037576151994</v>
      </c>
      <c r="H17" s="14">
        <f>($B$18/$C$7)*($B$12/2*25.4+($B$13*($B$14/100)))*0.000377/1.6</f>
        <v>79.32756575826599</v>
      </c>
      <c r="I17" s="14">
        <f>H17-G17</f>
        <v>33.997528182113996</v>
      </c>
      <c r="J17" s="14">
        <f>$B$18-($B$18*($C$7/$C$6))</f>
        <v>1399.1596638655465</v>
      </c>
      <c r="K17" s="52">
        <f>$J$7/$B$18*100</f>
        <v>19.987995198079236</v>
      </c>
    </row>
    <row r="18" spans="1:11" ht="12.75">
      <c r="A18" s="8" t="s">
        <v>50</v>
      </c>
      <c r="B18" s="25">
        <v>7000</v>
      </c>
      <c r="C18" s="8" t="s">
        <v>51</v>
      </c>
      <c r="D18" s="26">
        <f>($B$15/$C$8)*($B$12/2*25.4+($B$13*($B$14/100)))*0.000377/1.6</f>
        <v>27.096385690139286</v>
      </c>
      <c r="E18" s="14">
        <f>($B$16/$C$8)*($B$12/2*25.4+($B$13*($B$14/100)))*0.000377/1.6</f>
        <v>108.38554276055714</v>
      </c>
      <c r="F18" s="14">
        <f>($B$19/$C$8)*($B$12/2*25.4+($B$13*($B$14/100)))*0.000377/1.6</f>
        <v>91.45030170422011</v>
      </c>
      <c r="G18" s="14">
        <f>($B$17/$C$8)*($B$12/2*25.4+($B$13*($B$14/100)))*0.000377/1.6</f>
        <v>54.19277138027857</v>
      </c>
      <c r="H18" s="14">
        <f>($B$18/$C$8)*($B$12/2*25.4+($B$13*($B$14/100)))*0.000377/1.6</f>
        <v>94.83734991548752</v>
      </c>
      <c r="I18" s="14">
        <f>H18-G18</f>
        <v>40.64457853520895</v>
      </c>
      <c r="J18" s="14">
        <f>$B$18-($B$18*($C$8/$C$7))</f>
        <v>1144.7861965491375</v>
      </c>
      <c r="K18" s="52">
        <f>$J$8/$B$18*100</f>
        <v>16.354088522130535</v>
      </c>
    </row>
    <row r="19" spans="1:11" ht="13.5" thickBot="1">
      <c r="A19" s="4" t="s">
        <v>19</v>
      </c>
      <c r="B19" s="27">
        <v>6750</v>
      </c>
      <c r="C19" s="4" t="s">
        <v>52</v>
      </c>
      <c r="D19" s="28">
        <f>($B$15/$C$9)*($B$12/2*25.4+($B$13*($B$14/100)))*0.000377/1.6</f>
        <v>27.096385690139286</v>
      </c>
      <c r="E19" s="15">
        <f>($B$16/$C$9)*($B$12/2*25.4+($B$13*($B$14/100)))*0.000377/1.6</f>
        <v>108.38554276055714</v>
      </c>
      <c r="F19" s="15">
        <f>($B$19/$C$9)*($B$12/2*25.4+($B$13*($B$14/100)))*0.000377/1.6</f>
        <v>91.45030170422011</v>
      </c>
      <c r="G19" s="15">
        <f>($B$17/$C$9)*($B$12/2*25.4+($B$13*($B$14/100)))*0.000377/1.6</f>
        <v>54.19277138027857</v>
      </c>
      <c r="H19" s="54" t="s">
        <v>43</v>
      </c>
      <c r="I19" s="15">
        <f>F19-G19</f>
        <v>37.25753032394154</v>
      </c>
      <c r="J19" s="15">
        <f>$B$18-($B$18*($C$9/$C$8))</f>
        <v>0</v>
      </c>
      <c r="K19" s="55">
        <f>$J$9/$B$18*100</f>
        <v>0</v>
      </c>
    </row>
    <row r="20" ht="12.75">
      <c r="A20" s="56" t="s">
        <v>53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Tezcatlipoca</dc:creator>
  <cp:keywords/>
  <dc:description/>
  <cp:lastModifiedBy>Borynack</cp:lastModifiedBy>
  <dcterms:created xsi:type="dcterms:W3CDTF">2001-03-03T18:04:56Z</dcterms:created>
  <dcterms:modified xsi:type="dcterms:W3CDTF">2013-09-15T20:11:55Z</dcterms:modified>
  <cp:category/>
  <cp:version/>
  <cp:contentType/>
  <cp:contentStatus/>
</cp:coreProperties>
</file>